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"/>
    </mc:Choice>
  </mc:AlternateContent>
  <xr:revisionPtr revIDLastSave="0" documentId="8_{6BF84485-181E-405F-83CE-12AD441AA9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DESCRIPCION" sheetId="5" r:id="rId2"/>
    <sheet name="Instructivo_PPI" sheetId="4" r:id="rId3"/>
  </sheets>
  <definedNames>
    <definedName name="_xlnm._FilterDatabase" localSheetId="0" hidden="1">PPI!$A$3:$N$18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G13" i="1"/>
  <c r="F12" i="1"/>
  <c r="E12" i="1"/>
  <c r="F14" i="1"/>
  <c r="F11" i="1"/>
  <c r="F10" i="1"/>
  <c r="F8" i="1"/>
  <c r="F9" i="1"/>
  <c r="F6" i="1"/>
  <c r="P12" i="1" l="1"/>
  <c r="M25" i="1" l="1"/>
  <c r="F28" i="1" l="1"/>
  <c r="F20" i="1" l="1"/>
  <c r="K22" i="1" s="1"/>
  <c r="K20" i="1" s="1"/>
  <c r="K25" i="1" l="1"/>
  <c r="H18" i="1"/>
  <c r="J23" i="1"/>
  <c r="H23" i="1"/>
  <c r="M16" i="1"/>
  <c r="E15" i="1"/>
  <c r="J13" i="1"/>
  <c r="H13" i="1"/>
  <c r="M14" i="1" s="1"/>
  <c r="M13" i="1" s="1"/>
  <c r="J7" i="1"/>
  <c r="H7" i="1"/>
  <c r="M12" i="1" s="1"/>
  <c r="G4" i="1"/>
  <c r="G7" i="1"/>
  <c r="J4" i="1"/>
  <c r="H4" i="1"/>
  <c r="M5" i="1" l="1"/>
  <c r="M6" i="1"/>
  <c r="M4" i="1"/>
  <c r="M9" i="1"/>
  <c r="M10" i="1"/>
  <c r="M11" i="1"/>
  <c r="M8" i="1"/>
  <c r="G28" i="1"/>
  <c r="M7" i="1" l="1"/>
  <c r="E11" i="1"/>
  <c r="E26" i="1" l="1"/>
  <c r="E20" i="1" l="1"/>
  <c r="E25" i="1" l="1"/>
  <c r="E23" i="1"/>
  <c r="K24" i="1" s="1"/>
  <c r="K23" i="1" s="1"/>
  <c r="E18" i="1"/>
  <c r="K19" i="1" s="1"/>
  <c r="K18" i="1" s="1"/>
  <c r="E13" i="1"/>
  <c r="F13" i="1" s="1"/>
  <c r="K14" i="1" s="1"/>
  <c r="K13" i="1" s="1"/>
  <c r="E4" i="1"/>
  <c r="F4" i="1" s="1"/>
  <c r="K6" i="1" l="1"/>
  <c r="K5" i="1"/>
  <c r="K4" i="1"/>
  <c r="E7" i="1"/>
  <c r="F7" i="1" s="1"/>
  <c r="P7" i="1" s="1"/>
  <c r="E28" i="1" l="1"/>
  <c r="F29" i="1" s="1"/>
  <c r="K12" i="1"/>
  <c r="K10" i="1"/>
  <c r="K11" i="1"/>
  <c r="K16" i="1"/>
  <c r="K9" i="1" l="1"/>
  <c r="K8" i="1"/>
  <c r="K7" i="1" l="1"/>
</calcChain>
</file>

<file path=xl/sharedStrings.xml><?xml version="1.0" encoding="utf-8"?>
<sst xmlns="http://schemas.openxmlformats.org/spreadsheetml/2006/main" count="96" uniqueCount="68">
  <si>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</si>
  <si>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</si>
  <si>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</si>
  <si>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</si>
  <si>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</si>
  <si>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</si>
  <si>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</si>
  <si>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</si>
  <si>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</si>
  <si>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</si>
  <si>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</si>
  <si>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</si>
  <si>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</si>
  <si>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</si>
  <si>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</si>
  <si>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</si>
  <si>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</si>
  <si>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</si>
  <si>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</si>
  <si>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</si>
  <si>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</si>
  <si>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</si>
  <si>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</si>
  <si>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</si>
  <si>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</si>
  <si>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</si>
  <si>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</si>
  <si>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</si>
  <si>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</si>
  <si>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</si>
  <si>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</si>
  <si>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</si>
  <si>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</si>
  <si>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</si>
  <si>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</si>
  <si>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</si>
  <si>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</si>
  <si>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</si>
  <si>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</si>
  <si>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</si>
  <si>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 xml:space="preserve"> Residuos sólidos en la vía pública  generados en casa habitación recolectados.</t>
  </si>
  <si>
    <t>Supervisión al cumplimiento de los títulos conseción y contratos de recolección a casa-habitación.(TITULOS)</t>
  </si>
  <si>
    <t>Supervisión al cumplimiento de los títulos conseción y contratos de recolección a casa-habitación.(RURALES)</t>
  </si>
  <si>
    <t>Espacios públicos aseados.</t>
  </si>
  <si>
    <t>Limpieza de áreas de uso común municipal (Cuadrillas)</t>
  </si>
  <si>
    <t>Zonas de Barrido y papeleo de vialidades y espacios municipales</t>
  </si>
  <si>
    <t>Rutas de Apoyo Especial.</t>
  </si>
  <si>
    <t>Cuadrillas de limpieza y conservación urbana del municipio de León.</t>
  </si>
  <si>
    <t>Ruta de Aseo en Polígonos de Desarrollo</t>
  </si>
  <si>
    <t>Rutas de Aseo de Contenedores</t>
  </si>
  <si>
    <t>Adquisición de 4 Camiones  a cielo abierto de 30 mt3 c/u</t>
  </si>
  <si>
    <t>Adquisición de 1 Barredora Mecánica.</t>
  </si>
  <si>
    <t>Adquisición de contenedores para la separación de residuos sólidos</t>
  </si>
  <si>
    <t>Instalación de papeleras fijas</t>
  </si>
  <si>
    <t>Adecuaciones al Área de segregación secundaria de residuos valorizables del SIAP</t>
  </si>
  <si>
    <t>Principales vialidades de la ciudad barridas.</t>
  </si>
  <si>
    <t>Infraestructura ampliada para mantener limpia la ciudad.(Vehiculos especializados)</t>
  </si>
  <si>
    <t>Infraestructura ampliada para mantener limpia la ciudad. (Papeleras)</t>
  </si>
  <si>
    <t>Equipos especializados adquiridos para contener los residuos aprovechables</t>
  </si>
  <si>
    <t>Viviendas involucradas en la separación de residuos aprovechables.</t>
  </si>
  <si>
    <t xml:space="preserve"> Infraestructura construida y equipada  para la separación de residuos aprovechables.(PLANTA SIAP)</t>
  </si>
  <si>
    <t>Recolección con rutas diferenciadas.</t>
  </si>
  <si>
    <t>ENE-FEB</t>
  </si>
  <si>
    <t>E-F-M</t>
  </si>
  <si>
    <t>EN ESTE FORMATO SE REPORTA LOS AVANCES FINANCIEROS Y PROGRAMATICOS DE LOS PROYECTOS DE INVERSION DEL AÑO VIGENTE.</t>
  </si>
  <si>
    <t xml:space="preserve">SE REORTA NOMBRE DEL RPOYECTO, DESCRIPCION, UR, % DE AVANCE FINANCIERO Y % DE AVANCE DE META. </t>
  </si>
  <si>
    <t>Tratamiento de lixiviados</t>
  </si>
  <si>
    <t>Sistema Integral de Aseo Publico de Leon Guanajuato
Programas y Proyectos de Inversión
DEL 01 DE OCTUBRE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</si>
</sst>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 Light"/>
      <family val="2"/>
    </font>
    <font>
      <sz val="9"/>
      <name val="Arial"/>
      <family val="2"/>
    </font>
    <font>
      <sz val="7"/>
      <color theme="1"/>
      <name val="Calibri Light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 applyBorder="1" applyProtection="1">
      <protection locked="0"/>
    </xf>
    <xf numFmtId="44" fontId="0" fillId="0" borderId="0" xfId="18" applyFont="1" applyBorder="1" applyProtection="1">
      <protection locked="0"/>
    </xf>
    <xf numFmtId="43" fontId="0" fillId="0" borderId="0" xfId="17" applyFont="1" applyBorder="1" applyProtection="1">
      <protection locked="0"/>
    </xf>
    <xf numFmtId="0" fontId="4" fillId="4" borderId="3" xfId="16" applyFont="1" applyFill="1" applyBorder="1" applyAlignment="1">
      <alignment horizontal="center" vertical="top" wrapText="1"/>
    </xf>
    <xf numFmtId="0" fontId="4" fillId="4" borderId="4" xfId="16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44" fontId="0" fillId="0" borderId="5" xfId="18" applyFont="1" applyBorder="1" applyProtection="1">
      <protection locked="0"/>
    </xf>
    <xf numFmtId="44" fontId="12" fillId="0" borderId="6" xfId="18" applyFont="1" applyBorder="1" applyProtection="1">
      <protection locked="0"/>
    </xf>
    <xf numFmtId="43" fontId="0" fillId="0" borderId="5" xfId="17" applyFont="1" applyBorder="1" applyProtection="1">
      <protection locked="0"/>
    </xf>
    <xf numFmtId="43" fontId="0" fillId="0" borderId="6" xfId="17" applyFont="1" applyBorder="1" applyProtection="1">
      <protection locked="0"/>
    </xf>
    <xf numFmtId="0" fontId="4" fillId="4" borderId="10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2" xfId="11" applyFont="1" applyFill="1" applyBorder="1" applyAlignment="1">
      <alignment horizontal="center" vertical="center"/>
    </xf>
    <xf numFmtId="4" fontId="4" fillId="4" borderId="13" xfId="11" applyNumberFormat="1" applyFont="1" applyFill="1" applyBorder="1" applyAlignment="1">
      <alignment horizontal="center" vertical="center" wrapText="1"/>
    </xf>
    <xf numFmtId="4" fontId="4" fillId="4" borderId="14" xfId="11" applyNumberFormat="1" applyFont="1" applyFill="1" applyBorder="1" applyAlignment="1">
      <alignment horizontal="center" vertical="center" wrapText="1"/>
    </xf>
    <xf numFmtId="2" fontId="0" fillId="0" borderId="5" xfId="0" applyNumberFormat="1" applyFont="1" applyBorder="1" applyProtection="1">
      <protection locked="0"/>
    </xf>
    <xf numFmtId="0" fontId="4" fillId="4" borderId="15" xfId="16" applyFont="1" applyFill="1" applyBorder="1" applyAlignment="1">
      <alignment horizontal="center" vertical="top" wrapText="1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44" fontId="0" fillId="0" borderId="0" xfId="0" applyNumberFormat="1" applyFont="1" applyProtection="1">
      <protection locked="0"/>
    </xf>
    <xf numFmtId="44" fontId="0" fillId="0" borderId="0" xfId="18" applyFont="1" applyProtection="1">
      <protection locked="0"/>
    </xf>
    <xf numFmtId="43" fontId="0" fillId="0" borderId="0" xfId="17" applyFont="1" applyFill="1" applyProtection="1">
      <protection locked="0"/>
    </xf>
    <xf numFmtId="43" fontId="0" fillId="0" borderId="0" xfId="0" applyNumberFormat="1" applyFont="1" applyFill="1" applyProtection="1">
      <protection locked="0"/>
    </xf>
    <xf numFmtId="43" fontId="0" fillId="0" borderId="0" xfId="17" applyFont="1" applyFill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43" fontId="0" fillId="0" borderId="0" xfId="0" applyNumberFormat="1" applyFont="1" applyBorder="1" applyProtection="1">
      <protection locked="0"/>
    </xf>
    <xf numFmtId="2" fontId="13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8" fontId="0" fillId="0" borderId="0" xfId="0" applyNumberFormat="1" applyFont="1" applyProtection="1"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44" fontId="12" fillId="0" borderId="0" xfId="18" applyFont="1" applyBorder="1" applyProtection="1">
      <protection locked="0"/>
    </xf>
    <xf numFmtId="2" fontId="0" fillId="0" borderId="0" xfId="0" applyNumberFormat="1" applyFont="1" applyBorder="1" applyProtection="1">
      <protection locked="0"/>
    </xf>
    <xf numFmtId="2" fontId="13" fillId="0" borderId="0" xfId="0" applyNumberFormat="1" applyFont="1" applyFill="1" applyBorder="1" applyAlignment="1" applyProtection="1">
      <alignment vertical="center"/>
      <protection locked="0"/>
    </xf>
    <xf numFmtId="44" fontId="11" fillId="0" borderId="19" xfId="18" applyFont="1" applyBorder="1" applyProtection="1">
      <protection locked="0"/>
    </xf>
    <xf numFmtId="44" fontId="0" fillId="0" borderId="20" xfId="18" applyFont="1" applyBorder="1" applyProtection="1">
      <protection locked="0"/>
    </xf>
    <xf numFmtId="44" fontId="12" fillId="0" borderId="7" xfId="18" applyFont="1" applyBorder="1" applyProtection="1">
      <protection locked="0"/>
    </xf>
    <xf numFmtId="43" fontId="0" fillId="0" borderId="6" xfId="0" applyNumberFormat="1" applyFont="1" applyBorder="1" applyProtection="1">
      <protection locked="0"/>
    </xf>
    <xf numFmtId="43" fontId="0" fillId="0" borderId="7" xfId="0" applyNumberFormat="1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Protection="1">
      <protection locked="0"/>
    </xf>
    <xf numFmtId="44" fontId="7" fillId="5" borderId="5" xfId="18" applyFont="1" applyFill="1" applyBorder="1" applyProtection="1">
      <protection locked="0"/>
    </xf>
    <xf numFmtId="44" fontId="12" fillId="5" borderId="6" xfId="18" applyFont="1" applyFill="1" applyBorder="1" applyProtection="1">
      <protection locked="0"/>
    </xf>
    <xf numFmtId="43" fontId="0" fillId="5" borderId="5" xfId="17" applyFont="1" applyFill="1" applyBorder="1" applyProtection="1">
      <protection locked="0"/>
    </xf>
    <xf numFmtId="43" fontId="0" fillId="5" borderId="0" xfId="17" applyFont="1" applyFill="1" applyBorder="1" applyProtection="1">
      <protection locked="0"/>
    </xf>
    <xf numFmtId="43" fontId="0" fillId="5" borderId="6" xfId="17" applyFont="1" applyFill="1" applyBorder="1" applyProtection="1">
      <protection locked="0"/>
    </xf>
    <xf numFmtId="2" fontId="0" fillId="5" borderId="5" xfId="0" applyNumberFormat="1" applyFont="1" applyFill="1" applyBorder="1" applyProtection="1">
      <protection locked="0"/>
    </xf>
    <xf numFmtId="43" fontId="0" fillId="5" borderId="6" xfId="0" applyNumberFormat="1" applyFont="1" applyFill="1" applyBorder="1" applyProtection="1">
      <protection locked="0"/>
    </xf>
    <xf numFmtId="0" fontId="0" fillId="5" borderId="21" xfId="0" applyFont="1" applyFill="1" applyBorder="1" applyProtection="1">
      <protection locked="0"/>
    </xf>
    <xf numFmtId="44" fontId="15" fillId="5" borderId="6" xfId="18" applyFont="1" applyFill="1" applyBorder="1" applyProtection="1">
      <protection locked="0"/>
    </xf>
    <xf numFmtId="44" fontId="0" fillId="5" borderId="0" xfId="18" applyFont="1" applyFill="1" applyBorder="1" applyProtection="1">
      <protection locked="0"/>
    </xf>
    <xf numFmtId="44" fontId="7" fillId="5" borderId="4" xfId="18" applyFont="1" applyFill="1" applyBorder="1" applyAlignment="1" applyProtection="1">
      <alignment wrapText="1"/>
      <protection locked="0"/>
    </xf>
    <xf numFmtId="2" fontId="11" fillId="5" borderId="18" xfId="0" applyNumberFormat="1" applyFont="1" applyFill="1" applyBorder="1" applyAlignment="1" applyProtection="1">
      <alignment wrapText="1"/>
      <protection locked="0"/>
    </xf>
    <xf numFmtId="43" fontId="11" fillId="5" borderId="17" xfId="0" applyNumberFormat="1" applyFont="1" applyFill="1" applyBorder="1" applyAlignment="1" applyProtection="1">
      <alignment wrapText="1"/>
      <protection locked="0"/>
    </xf>
    <xf numFmtId="2" fontId="13" fillId="5" borderId="4" xfId="0" applyNumberFormat="1" applyFont="1" applyFill="1" applyBorder="1" applyAlignment="1" applyProtection="1">
      <alignment wrapText="1"/>
      <protection locked="0"/>
    </xf>
    <xf numFmtId="2" fontId="13" fillId="5" borderId="17" xfId="0" applyNumberFormat="1" applyFont="1" applyFill="1" applyBorder="1" applyAlignment="1" applyProtection="1">
      <alignment wrapText="1"/>
      <protection locked="0"/>
    </xf>
    <xf numFmtId="4" fontId="9" fillId="0" borderId="6" xfId="8" applyNumberFormat="1" applyFont="1" applyFill="1" applyBorder="1" applyAlignment="1" applyProtection="1">
      <alignment horizontal="right" wrapText="1"/>
      <protection locked="0"/>
    </xf>
    <xf numFmtId="44" fontId="11" fillId="0" borderId="5" xfId="18" applyFont="1" applyBorder="1" applyAlignment="1" applyProtection="1">
      <alignment wrapText="1"/>
      <protection locked="0"/>
    </xf>
    <xf numFmtId="44" fontId="11" fillId="0" borderId="0" xfId="18" applyFont="1" applyBorder="1" applyAlignment="1" applyProtection="1">
      <alignment wrapText="1"/>
      <protection locked="0"/>
    </xf>
    <xf numFmtId="43" fontId="11" fillId="0" borderId="5" xfId="17" applyFont="1" applyBorder="1" applyAlignment="1" applyProtection="1">
      <alignment wrapText="1"/>
      <protection locked="0"/>
    </xf>
    <xf numFmtId="43" fontId="11" fillId="0" borderId="0" xfId="17" applyFont="1" applyBorder="1" applyAlignment="1" applyProtection="1">
      <alignment wrapText="1"/>
      <protection locked="0"/>
    </xf>
    <xf numFmtId="43" fontId="11" fillId="0" borderId="6" xfId="17" applyFont="1" applyBorder="1" applyAlignment="1" applyProtection="1">
      <alignment wrapText="1"/>
      <protection locked="0"/>
    </xf>
    <xf numFmtId="43" fontId="11" fillId="0" borderId="6" xfId="0" applyNumberFormat="1" applyFont="1" applyBorder="1" applyAlignment="1" applyProtection="1">
      <alignment wrapText="1"/>
      <protection locked="0"/>
    </xf>
    <xf numFmtId="43" fontId="11" fillId="0" borderId="5" xfId="0" applyNumberFormat="1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44" fontId="17" fillId="0" borderId="6" xfId="18" applyFont="1" applyBorder="1" applyAlignment="1" applyProtection="1">
      <alignment horizontal="right" wrapText="1"/>
      <protection locked="0"/>
    </xf>
    <xf numFmtId="0" fontId="11" fillId="0" borderId="6" xfId="0" applyFont="1" applyBorder="1" applyAlignment="1" applyProtection="1">
      <protection locked="0"/>
    </xf>
    <xf numFmtId="44" fontId="18" fillId="0" borderId="6" xfId="18" applyFont="1" applyBorder="1" applyAlignment="1" applyProtection="1">
      <alignment horizontal="right"/>
      <protection locked="0"/>
    </xf>
    <xf numFmtId="43" fontId="11" fillId="0" borderId="5" xfId="0" applyNumberFormat="1" applyFont="1" applyBorder="1" applyAlignment="1" applyProtection="1">
      <protection locked="0"/>
    </xf>
    <xf numFmtId="44" fontId="7" fillId="5" borderId="5" xfId="18" applyFont="1" applyFill="1" applyBorder="1" applyAlignment="1" applyProtection="1">
      <protection locked="0"/>
    </xf>
    <xf numFmtId="44" fontId="11" fillId="5" borderId="0" xfId="18" applyFont="1" applyFill="1" applyBorder="1" applyAlignment="1" applyProtection="1">
      <protection locked="0"/>
    </xf>
    <xf numFmtId="43" fontId="11" fillId="5" borderId="0" xfId="17" applyFont="1" applyFill="1" applyBorder="1" applyAlignment="1" applyProtection="1">
      <protection locked="0"/>
    </xf>
    <xf numFmtId="43" fontId="11" fillId="5" borderId="6" xfId="0" applyNumberFormat="1" applyFont="1" applyFill="1" applyBorder="1" applyAlignment="1" applyProtection="1">
      <protection locked="0"/>
    </xf>
    <xf numFmtId="2" fontId="13" fillId="5" borderId="5" xfId="0" applyNumberFormat="1" applyFont="1" applyFill="1" applyBorder="1" applyAlignment="1" applyProtection="1">
      <protection locked="0"/>
    </xf>
    <xf numFmtId="2" fontId="13" fillId="5" borderId="6" xfId="0" applyNumberFormat="1" applyFont="1" applyFill="1" applyBorder="1" applyAlignment="1" applyProtection="1">
      <protection locked="0"/>
    </xf>
    <xf numFmtId="44" fontId="11" fillId="0" borderId="5" xfId="18" applyFont="1" applyBorder="1" applyAlignment="1" applyProtection="1">
      <protection locked="0"/>
    </xf>
    <xf numFmtId="44" fontId="11" fillId="0" borderId="0" xfId="18" applyFont="1" applyBorder="1" applyAlignment="1" applyProtection="1">
      <protection locked="0"/>
    </xf>
    <xf numFmtId="44" fontId="9" fillId="0" borderId="6" xfId="18" applyFont="1" applyBorder="1" applyAlignment="1" applyProtection="1">
      <protection locked="0"/>
    </xf>
    <xf numFmtId="43" fontId="11" fillId="0" borderId="5" xfId="17" applyFont="1" applyBorder="1" applyAlignment="1" applyProtection="1">
      <protection locked="0"/>
    </xf>
    <xf numFmtId="43" fontId="11" fillId="0" borderId="0" xfId="17" applyFont="1" applyBorder="1" applyAlignment="1" applyProtection="1">
      <protection locked="0"/>
    </xf>
    <xf numFmtId="43" fontId="11" fillId="0" borderId="6" xfId="17" applyFont="1" applyBorder="1" applyAlignment="1" applyProtection="1">
      <protection locked="0"/>
    </xf>
    <xf numFmtId="43" fontId="11" fillId="0" borderId="6" xfId="0" applyNumberFormat="1" applyFont="1" applyBorder="1" applyAlignment="1" applyProtection="1">
      <protection locked="0"/>
    </xf>
    <xf numFmtId="8" fontId="17" fillId="5" borderId="17" xfId="0" applyNumberFormat="1" applyFont="1" applyFill="1" applyBorder="1" applyAlignment="1" applyProtection="1">
      <alignment horizontal="right" wrapText="1"/>
      <protection locked="0"/>
    </xf>
    <xf numFmtId="44" fontId="11" fillId="5" borderId="6" xfId="18" applyFont="1" applyFill="1" applyBorder="1" applyAlignment="1" applyProtection="1">
      <protection locked="0"/>
    </xf>
    <xf numFmtId="2" fontId="11" fillId="0" borderId="0" xfId="0" applyNumberFormat="1" applyFont="1" applyBorder="1" applyAlignment="1" applyProtection="1">
      <alignment wrapText="1"/>
      <protection locked="0"/>
    </xf>
    <xf numFmtId="2" fontId="11" fillId="5" borderId="0" xfId="0" applyNumberFormat="1" applyFont="1" applyFill="1" applyBorder="1" applyAlignment="1" applyProtection="1">
      <protection locked="0"/>
    </xf>
    <xf numFmtId="2" fontId="11" fillId="0" borderId="0" xfId="0" applyNumberFormat="1" applyFont="1" applyBorder="1" applyAlignment="1" applyProtection="1">
      <protection locked="0"/>
    </xf>
    <xf numFmtId="2" fontId="0" fillId="5" borderId="0" xfId="0" applyNumberFormat="1" applyFont="1" applyFill="1" applyBorder="1" applyProtection="1">
      <protection locked="0"/>
    </xf>
    <xf numFmtId="2" fontId="0" fillId="0" borderId="20" xfId="0" applyNumberFormat="1" applyFont="1" applyBorder="1" applyProtection="1">
      <protection locked="0"/>
    </xf>
    <xf numFmtId="43" fontId="13" fillId="5" borderId="4" xfId="17" applyFont="1" applyFill="1" applyBorder="1" applyAlignment="1" applyProtection="1">
      <alignment horizontal="center" wrapText="1"/>
      <protection locked="0"/>
    </xf>
    <xf numFmtId="43" fontId="11" fillId="5" borderId="18" xfId="17" applyFont="1" applyFill="1" applyBorder="1" applyAlignment="1" applyProtection="1">
      <alignment wrapText="1"/>
      <protection locked="0"/>
    </xf>
    <xf numFmtId="43" fontId="13" fillId="5" borderId="17" xfId="17" applyFont="1" applyFill="1" applyBorder="1" applyAlignment="1" applyProtection="1">
      <alignment horizontal="center" wrapText="1"/>
      <protection locked="0"/>
    </xf>
    <xf numFmtId="43" fontId="11" fillId="5" borderId="5" xfId="17" applyFont="1" applyFill="1" applyBorder="1" applyAlignment="1" applyProtection="1">
      <protection locked="0"/>
    </xf>
    <xf numFmtId="43" fontId="11" fillId="5" borderId="6" xfId="17" applyFont="1" applyFill="1" applyBorder="1" applyAlignment="1" applyProtection="1">
      <protection locked="0"/>
    </xf>
    <xf numFmtId="43" fontId="0" fillId="0" borderId="20" xfId="17" applyFont="1" applyBorder="1" applyProtection="1">
      <protection locked="0"/>
    </xf>
    <xf numFmtId="43" fontId="0" fillId="0" borderId="7" xfId="17" applyFont="1" applyBorder="1" applyProtection="1">
      <protection locked="0"/>
    </xf>
    <xf numFmtId="43" fontId="0" fillId="0" borderId="19" xfId="0" applyNumberFormat="1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4" fillId="4" borderId="21" xfId="16" applyFont="1" applyFill="1" applyBorder="1" applyAlignment="1">
      <alignment horizontal="center" vertical="top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44" fontId="17" fillId="5" borderId="18" xfId="0" applyNumberFormat="1" applyFont="1" applyFill="1" applyBorder="1" applyAlignment="1" applyProtection="1">
      <alignment horizontal="right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4" fontId="9" fillId="0" borderId="0" xfId="18" applyFont="1" applyBorder="1" applyAlignment="1" applyProtection="1">
      <alignment wrapText="1"/>
      <protection locked="0"/>
    </xf>
    <xf numFmtId="43" fontId="19" fillId="0" borderId="19" xfId="17" applyFont="1" applyBorder="1" applyProtection="1">
      <protection locked="0"/>
    </xf>
    <xf numFmtId="43" fontId="0" fillId="0" borderId="0" xfId="0" applyNumberFormat="1" applyFont="1" applyProtection="1">
      <protection locked="0"/>
    </xf>
    <xf numFmtId="43" fontId="9" fillId="5" borderId="5" xfId="17" applyFont="1" applyFill="1" applyBorder="1" applyAlignment="1" applyProtection="1">
      <protection locked="0"/>
    </xf>
    <xf numFmtId="43" fontId="9" fillId="5" borderId="5" xfId="17" applyFont="1" applyFill="1" applyBorder="1" applyProtection="1">
      <protection locked="0"/>
    </xf>
    <xf numFmtId="43" fontId="9" fillId="0" borderId="5" xfId="17" applyFont="1" applyBorder="1" applyProtection="1">
      <protection locked="0"/>
    </xf>
    <xf numFmtId="0" fontId="4" fillId="4" borderId="10" xfId="11" applyFont="1" applyFill="1" applyBorder="1" applyAlignment="1">
      <alignment horizontal="left" vertical="center"/>
    </xf>
    <xf numFmtId="44" fontId="11" fillId="0" borderId="6" xfId="18" applyFont="1" applyBorder="1" applyProtection="1">
      <protection locked="0"/>
    </xf>
    <xf numFmtId="44" fontId="11" fillId="0" borderId="0" xfId="0" applyNumberFormat="1" applyFont="1" applyBorder="1" applyAlignment="1" applyProtection="1"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5" xfId="12" xr:uid="{00000000-0005-0000-0000-00000E000000}"/>
    <cellStyle name="Normal 5 2" xfId="13" xr:uid="{00000000-0005-0000-0000-00000F000000}"/>
    <cellStyle name="Normal 6" xfId="14" xr:uid="{00000000-0005-0000-0000-000010000000}"/>
    <cellStyle name="Normal 6 2" xfId="15" xr:uid="{00000000-0005-0000-0000-000011000000}"/>
    <cellStyle name="Normal_141008Reportes Cuadros Institucionales-sectorialesADV" xfId="16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abSelected="1" zoomScaleNormal="100" workbookViewId="0">
      <selection activeCell="K25" sqref="K25"/>
    </sheetView>
  </sheetViews>
  <sheetFormatPr baseColWidth="10" defaultColWidth="12" defaultRowHeight="11.25" x14ac:dyDescent="0.2"/>
  <cols>
    <col min="1" max="1" width="14" style="4" customWidth="1"/>
    <col min="2" max="2" width="38.83203125" style="4" customWidth="1"/>
    <col min="3" max="3" width="37.33203125" style="4" customWidth="1"/>
    <col min="4" max="4" width="15.5" style="4" bestFit="1" customWidth="1"/>
    <col min="5" max="5" width="17.6640625" style="4" bestFit="1" customWidth="1"/>
    <col min="6" max="6" width="16" style="4" bestFit="1" customWidth="1"/>
    <col min="7" max="7" width="18.1640625" style="4" customWidth="1"/>
    <col min="8" max="8" width="14.33203125" style="4" customWidth="1"/>
    <col min="9" max="9" width="13.33203125" style="4" customWidth="1"/>
    <col min="10" max="10" width="14.6640625" style="4" customWidth="1"/>
    <col min="11" max="13" width="11.83203125" style="4" customWidth="1"/>
    <col min="14" max="14" width="14.83203125" style="4" customWidth="1"/>
    <col min="15" max="15" width="0" style="4" hidden="1" customWidth="1"/>
    <col min="16" max="16" width="14" style="4" bestFit="1" customWidth="1"/>
    <col min="17" max="17" width="13" style="4" bestFit="1" customWidth="1"/>
    <col min="18" max="16384" width="12" style="4"/>
  </cols>
  <sheetData>
    <row r="1" spans="1:18" s="1" customFormat="1" ht="35.1" customHeight="1" thickBot="1" x14ac:dyDescent="0.25">
      <c r="A1" s="137" t="s">
        <v>67</v>
      </c>
      <c r="B1" s="137"/>
      <c r="C1" s="137"/>
      <c r="D1" s="137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8" s="1" customFormat="1" ht="12.75" customHeight="1" thickBot="1" x14ac:dyDescent="0.25">
      <c r="A2" s="11"/>
      <c r="B2" s="11"/>
      <c r="C2" s="11"/>
      <c r="D2" s="18"/>
      <c r="E2" s="20"/>
      <c r="F2" s="21" t="s">
        <v>2</v>
      </c>
      <c r="G2" s="22"/>
      <c r="H2" s="20"/>
      <c r="I2" s="21" t="s">
        <v>8</v>
      </c>
      <c r="J2" s="22"/>
      <c r="K2" s="29" t="s">
        <v>15</v>
      </c>
      <c r="L2" s="22"/>
      <c r="M2" s="134" t="s">
        <v>14</v>
      </c>
      <c r="N2" s="32"/>
    </row>
    <row r="3" spans="1:18" s="1" customFormat="1" ht="21.95" customHeight="1" thickBot="1" x14ac:dyDescent="0.25">
      <c r="A3" s="123" t="s">
        <v>16</v>
      </c>
      <c r="B3" s="36" t="s">
        <v>0</v>
      </c>
      <c r="C3" s="36" t="s">
        <v>5</v>
      </c>
      <c r="D3" s="19" t="s">
        <v>1</v>
      </c>
      <c r="E3" s="23" t="s">
        <v>3</v>
      </c>
      <c r="F3" s="14" t="s">
        <v>4</v>
      </c>
      <c r="G3" s="24" t="s">
        <v>6</v>
      </c>
      <c r="H3" s="23" t="s">
        <v>9</v>
      </c>
      <c r="I3" s="14" t="s">
        <v>4</v>
      </c>
      <c r="J3" s="24" t="s">
        <v>7</v>
      </c>
      <c r="K3" s="30" t="s">
        <v>10</v>
      </c>
      <c r="L3" s="31" t="s">
        <v>11</v>
      </c>
      <c r="M3" s="33" t="s">
        <v>12</v>
      </c>
      <c r="N3" s="34" t="s">
        <v>13</v>
      </c>
    </row>
    <row r="4" spans="1:18" ht="30" customHeight="1" x14ac:dyDescent="0.2">
      <c r="A4" s="124">
        <v>10409</v>
      </c>
      <c r="B4" s="64" t="s">
        <v>40</v>
      </c>
      <c r="C4" s="64" t="s">
        <v>40</v>
      </c>
      <c r="D4" s="73">
        <v>5057</v>
      </c>
      <c r="E4" s="76">
        <f>+E5+E6</f>
        <v>250000000</v>
      </c>
      <c r="F4" s="126">
        <f>+E4+F5+F6</f>
        <v>247703876.59</v>
      </c>
      <c r="G4" s="107">
        <f>+G5+G6</f>
        <v>247703876.55999997</v>
      </c>
      <c r="H4" s="114">
        <f>+SUM(H5:H6)</f>
        <v>461852.67037324986</v>
      </c>
      <c r="I4" s="115">
        <v>0</v>
      </c>
      <c r="J4" s="116">
        <f>+SUM(J5:J6)</f>
        <v>428205.6</v>
      </c>
      <c r="K4" s="77">
        <f>+G4*100/F4</f>
        <v>99.999999987888742</v>
      </c>
      <c r="L4" s="78">
        <v>0</v>
      </c>
      <c r="M4" s="79">
        <f>+J4*100/H4</f>
        <v>92.714761106381019</v>
      </c>
      <c r="N4" s="80">
        <v>0</v>
      </c>
      <c r="R4" s="130"/>
    </row>
    <row r="5" spans="1:18" ht="39" customHeight="1" x14ac:dyDescent="0.2">
      <c r="A5" s="39">
        <v>2414</v>
      </c>
      <c r="B5" s="37" t="s">
        <v>41</v>
      </c>
      <c r="C5" s="37" t="s">
        <v>41</v>
      </c>
      <c r="D5" s="62">
        <v>5057</v>
      </c>
      <c r="E5" s="82">
        <v>235288512.78999999</v>
      </c>
      <c r="F5" s="128">
        <f>17488938.59-19609410.83</f>
        <v>-2120472.2399999984</v>
      </c>
      <c r="G5" s="81">
        <v>233168040.51999998</v>
      </c>
      <c r="H5" s="84">
        <v>446699.41337324987</v>
      </c>
      <c r="I5" s="85">
        <v>0</v>
      </c>
      <c r="J5" s="86">
        <v>413328.20999999996</v>
      </c>
      <c r="K5" s="109">
        <f>+G5*100/F4</f>
        <v>94.131768840235083</v>
      </c>
      <c r="L5" s="87">
        <v>0</v>
      </c>
      <c r="M5" s="88">
        <f>+J5*100/H4</f>
        <v>89.493519581897317</v>
      </c>
      <c r="N5" s="89">
        <v>0</v>
      </c>
    </row>
    <row r="6" spans="1:18" ht="41.25" customHeight="1" x14ac:dyDescent="0.2">
      <c r="A6" s="39">
        <v>2414</v>
      </c>
      <c r="B6" s="37" t="s">
        <v>42</v>
      </c>
      <c r="C6" s="37" t="s">
        <v>42</v>
      </c>
      <c r="D6" s="62">
        <v>5057</v>
      </c>
      <c r="E6" s="82">
        <v>14711487.210000001</v>
      </c>
      <c r="F6" s="83">
        <f>-175651.17</f>
        <v>-175651.17</v>
      </c>
      <c r="G6" s="90">
        <v>14535836.040000001</v>
      </c>
      <c r="H6" s="84">
        <v>15153.257</v>
      </c>
      <c r="I6" s="85">
        <v>0</v>
      </c>
      <c r="J6" s="86">
        <v>14877.39</v>
      </c>
      <c r="K6" s="109">
        <f>+G6*100/F4</f>
        <v>5.8682311476536748</v>
      </c>
      <c r="L6" s="87">
        <v>0</v>
      </c>
      <c r="M6" s="88">
        <f>+J6*100/H4</f>
        <v>3.2212415244837107</v>
      </c>
      <c r="N6" s="89">
        <v>0</v>
      </c>
      <c r="P6" s="43"/>
      <c r="Q6" s="44"/>
    </row>
    <row r="7" spans="1:18" ht="30" customHeight="1" x14ac:dyDescent="0.2">
      <c r="A7" s="39">
        <v>10410</v>
      </c>
      <c r="B7" s="64" t="s">
        <v>43</v>
      </c>
      <c r="C7" s="64" t="s">
        <v>43</v>
      </c>
      <c r="D7" s="65">
        <v>5057</v>
      </c>
      <c r="E7" s="94">
        <f>+SUM(E8:E12)</f>
        <v>46621659.039999999</v>
      </c>
      <c r="F7" s="95">
        <f>+E7+F8+F9+F10+F12+F11</f>
        <v>47622038.089999996</v>
      </c>
      <c r="G7" s="108">
        <f>+SUM(G8:G12)</f>
        <v>47405758.890000008</v>
      </c>
      <c r="H7" s="117">
        <f>+SUM(H8:H12)</f>
        <v>5694000</v>
      </c>
      <c r="I7" s="96">
        <v>0</v>
      </c>
      <c r="J7" s="118">
        <f>+SUM(J8:J12)</f>
        <v>5271749.9400000004</v>
      </c>
      <c r="K7" s="110">
        <f>+SUM(K8:K12)</f>
        <v>99.545842201059827</v>
      </c>
      <c r="L7" s="97">
        <v>0</v>
      </c>
      <c r="M7" s="98">
        <f>+SUM(M8:M12)</f>
        <v>92.584298208640675</v>
      </c>
      <c r="N7" s="99">
        <v>0</v>
      </c>
      <c r="P7" s="45">
        <f>+F7-G7</f>
        <v>216279.19999998808</v>
      </c>
      <c r="Q7" s="46"/>
    </row>
    <row r="8" spans="1:18" ht="43.5" customHeight="1" thickBot="1" x14ac:dyDescent="0.25">
      <c r="A8" s="39">
        <v>2415</v>
      </c>
      <c r="B8" s="51" t="s">
        <v>44</v>
      </c>
      <c r="C8" s="51" t="s">
        <v>44</v>
      </c>
      <c r="D8" s="62">
        <v>5057</v>
      </c>
      <c r="E8" s="100">
        <v>22491108.109999999</v>
      </c>
      <c r="F8" s="101">
        <f>-61760.07</f>
        <v>-61760.07</v>
      </c>
      <c r="G8" s="102">
        <v>22429347.93</v>
      </c>
      <c r="H8" s="103">
        <v>2995200</v>
      </c>
      <c r="I8" s="104">
        <v>0</v>
      </c>
      <c r="J8" s="105">
        <v>2330639.08</v>
      </c>
      <c r="K8" s="111">
        <f>+G8*100/F7</f>
        <v>47.098672861525152</v>
      </c>
      <c r="L8" s="106">
        <v>0</v>
      </c>
      <c r="M8" s="88">
        <f>+J8*100/H7</f>
        <v>40.931490691956448</v>
      </c>
      <c r="N8" s="89">
        <v>0</v>
      </c>
      <c r="O8" s="4" t="s">
        <v>63</v>
      </c>
      <c r="P8" s="43"/>
      <c r="Q8" s="46"/>
    </row>
    <row r="9" spans="1:18" ht="58.5" customHeight="1" thickBot="1" x14ac:dyDescent="0.25">
      <c r="A9" s="39">
        <v>2415</v>
      </c>
      <c r="B9" s="51" t="s">
        <v>46</v>
      </c>
      <c r="C9" s="51" t="s">
        <v>46</v>
      </c>
      <c r="D9" s="62">
        <v>5057</v>
      </c>
      <c r="E9" s="100">
        <v>5903887.5599999996</v>
      </c>
      <c r="F9" s="101">
        <f>-70285.1</f>
        <v>-70285.100000000006</v>
      </c>
      <c r="G9" s="102">
        <v>5833602.9000000004</v>
      </c>
      <c r="H9" s="103">
        <v>936000</v>
      </c>
      <c r="I9" s="104">
        <v>0</v>
      </c>
      <c r="J9" s="105">
        <v>815387.04</v>
      </c>
      <c r="K9" s="111">
        <f>+G9*100/F7</f>
        <v>12.249796804108181</v>
      </c>
      <c r="L9" s="106">
        <v>0</v>
      </c>
      <c r="M9" s="88">
        <f>+J9*100/H7</f>
        <v>14.320109589041095</v>
      </c>
      <c r="N9" s="91">
        <v>0</v>
      </c>
      <c r="O9" s="4" t="s">
        <v>63</v>
      </c>
      <c r="P9" s="43"/>
      <c r="Q9" s="46"/>
    </row>
    <row r="10" spans="1:18" ht="58.5" customHeight="1" thickBot="1" x14ac:dyDescent="0.25">
      <c r="A10" s="39">
        <v>2415</v>
      </c>
      <c r="B10" s="51" t="s">
        <v>47</v>
      </c>
      <c r="C10" s="51" t="s">
        <v>47</v>
      </c>
      <c r="D10" s="62">
        <v>5057</v>
      </c>
      <c r="E10" s="100">
        <v>15618952.439999999</v>
      </c>
      <c r="F10" s="101">
        <f>-185939.74</f>
        <v>-185939.74</v>
      </c>
      <c r="G10" s="102">
        <v>15433012.260000005</v>
      </c>
      <c r="H10" s="103">
        <v>1310400</v>
      </c>
      <c r="I10" s="104">
        <v>0</v>
      </c>
      <c r="J10" s="105">
        <v>1717072.82</v>
      </c>
      <c r="K10" s="111">
        <f>+G10*100/F7</f>
        <v>32.407290571716914</v>
      </c>
      <c r="L10" s="106">
        <v>0</v>
      </c>
      <c r="M10" s="88">
        <f>+J10*100/H7</f>
        <v>30.155827537759045</v>
      </c>
      <c r="N10" s="91">
        <v>0</v>
      </c>
      <c r="O10" s="4" t="s">
        <v>63</v>
      </c>
      <c r="P10" s="43"/>
      <c r="Q10" s="46"/>
    </row>
    <row r="11" spans="1:18" ht="58.5" customHeight="1" thickBot="1" x14ac:dyDescent="0.25">
      <c r="A11" s="39">
        <v>2415</v>
      </c>
      <c r="B11" s="51" t="s">
        <v>48</v>
      </c>
      <c r="C11" s="51" t="s">
        <v>48</v>
      </c>
      <c r="D11" s="62">
        <v>5057</v>
      </c>
      <c r="E11" s="100">
        <f>558471.89+422773.33</f>
        <v>981245.22</v>
      </c>
      <c r="F11" s="101">
        <f>308700.44+1873914.78-746590.45</f>
        <v>1436024.7700000003</v>
      </c>
      <c r="G11" s="102">
        <v>2417270.1</v>
      </c>
      <c r="H11" s="103">
        <v>374400</v>
      </c>
      <c r="I11" s="104">
        <v>0</v>
      </c>
      <c r="J11" s="105">
        <v>301781</v>
      </c>
      <c r="K11" s="111">
        <f>+G11*100/F7</f>
        <v>5.0759484409962603</v>
      </c>
      <c r="L11" s="106">
        <v>0</v>
      </c>
      <c r="M11" s="88">
        <f>+J11*100/H7</f>
        <v>5.2999824376536706</v>
      </c>
      <c r="N11" s="91">
        <v>0</v>
      </c>
      <c r="O11" s="4" t="s">
        <v>62</v>
      </c>
      <c r="P11" s="43"/>
      <c r="Q11" s="46"/>
    </row>
    <row r="12" spans="1:18" ht="30" customHeight="1" thickBot="1" x14ac:dyDescent="0.25">
      <c r="A12" s="39">
        <v>2415</v>
      </c>
      <c r="B12" s="51" t="s">
        <v>49</v>
      </c>
      <c r="C12" s="51" t="s">
        <v>49</v>
      </c>
      <c r="D12" s="62">
        <v>5057</v>
      </c>
      <c r="E12" s="100">
        <f>1427580+198885.71</f>
        <v>1626465.71</v>
      </c>
      <c r="F12" s="101">
        <f>-117660.81</f>
        <v>-117660.81</v>
      </c>
      <c r="G12" s="102">
        <v>1292525.7</v>
      </c>
      <c r="H12" s="103">
        <v>78000</v>
      </c>
      <c r="I12" s="104">
        <v>0</v>
      </c>
      <c r="J12" s="105">
        <v>106870</v>
      </c>
      <c r="K12" s="111">
        <f>+G12*100/F7</f>
        <v>2.7141335227133285</v>
      </c>
      <c r="L12" s="106">
        <v>0</v>
      </c>
      <c r="M12" s="88">
        <f>+J12*100/H7</f>
        <v>1.876887952230418</v>
      </c>
      <c r="N12" s="91">
        <v>0</v>
      </c>
      <c r="O12" s="4" t="s">
        <v>62</v>
      </c>
      <c r="P12" s="43">
        <f>+E12+F12-G12</f>
        <v>216279.19999999995</v>
      </c>
      <c r="Q12" s="46"/>
    </row>
    <row r="13" spans="1:18" ht="30" customHeight="1" x14ac:dyDescent="0.2">
      <c r="A13" s="39">
        <v>10411</v>
      </c>
      <c r="B13" s="64" t="s">
        <v>55</v>
      </c>
      <c r="C13" s="64" t="s">
        <v>55</v>
      </c>
      <c r="D13" s="65">
        <v>5057</v>
      </c>
      <c r="E13" s="94">
        <f>+SUM(E14)</f>
        <v>45213903.380000003</v>
      </c>
      <c r="F13" s="95">
        <f>+E13+F14</f>
        <v>44935019.82</v>
      </c>
      <c r="G13" s="108">
        <f>+SUM(G14)</f>
        <v>44935019.82</v>
      </c>
      <c r="H13" s="117">
        <f>+SUM(H14)</f>
        <v>6187.3199999999988</v>
      </c>
      <c r="I13" s="96">
        <v>0</v>
      </c>
      <c r="J13" s="118">
        <f>+SUM(J14)</f>
        <v>6190.3199999999988</v>
      </c>
      <c r="K13" s="110">
        <f>+SUM(K14)</f>
        <v>100</v>
      </c>
      <c r="L13" s="97">
        <v>0</v>
      </c>
      <c r="M13" s="98">
        <f>+SUM(M14)</f>
        <v>100.0484862589942</v>
      </c>
      <c r="N13" s="99">
        <v>0</v>
      </c>
      <c r="P13" s="45"/>
      <c r="Q13" s="46"/>
    </row>
    <row r="14" spans="1:18" ht="41.25" customHeight="1" thickBot="1" x14ac:dyDescent="0.25">
      <c r="A14" s="39">
        <v>2416</v>
      </c>
      <c r="B14" s="51" t="s">
        <v>45</v>
      </c>
      <c r="C14" s="51" t="s">
        <v>45</v>
      </c>
      <c r="D14" s="62">
        <v>5057</v>
      </c>
      <c r="E14" s="100">
        <v>45213903.380000003</v>
      </c>
      <c r="F14" s="101">
        <f>-278883.56</f>
        <v>-278883.56</v>
      </c>
      <c r="G14" s="92">
        <v>44935019.82</v>
      </c>
      <c r="H14" s="103">
        <v>6187.3199999999988</v>
      </c>
      <c r="I14" s="104">
        <v>0</v>
      </c>
      <c r="J14" s="105">
        <v>6190.3199999999988</v>
      </c>
      <c r="K14" s="111">
        <f>+G14*100/F13</f>
        <v>100</v>
      </c>
      <c r="L14" s="106">
        <v>0</v>
      </c>
      <c r="M14" s="93">
        <f>+J14*100/H13</f>
        <v>100.0484862589942</v>
      </c>
      <c r="N14" s="91">
        <v>0</v>
      </c>
      <c r="O14" s="4" t="s">
        <v>63</v>
      </c>
      <c r="P14" s="46"/>
      <c r="Q14" s="46"/>
    </row>
    <row r="15" spans="1:18" ht="30" customHeight="1" x14ac:dyDescent="0.2">
      <c r="A15" s="39">
        <v>10412</v>
      </c>
      <c r="B15" s="64" t="s">
        <v>56</v>
      </c>
      <c r="C15" s="64" t="s">
        <v>56</v>
      </c>
      <c r="D15" s="65">
        <v>5057</v>
      </c>
      <c r="E15" s="66">
        <f>+SUM(E16+E17)</f>
        <v>0</v>
      </c>
      <c r="F15" s="75"/>
      <c r="G15" s="67"/>
      <c r="H15" s="68">
        <v>0</v>
      </c>
      <c r="I15" s="69">
        <v>0</v>
      </c>
      <c r="J15" s="70">
        <v>0</v>
      </c>
      <c r="K15" s="112">
        <v>0</v>
      </c>
      <c r="L15" s="72"/>
      <c r="M15" s="71">
        <v>0</v>
      </c>
      <c r="N15" s="72"/>
    </row>
    <row r="16" spans="1:18" ht="30" customHeight="1" x14ac:dyDescent="0.2">
      <c r="A16" s="40">
        <v>2417</v>
      </c>
      <c r="B16" s="37" t="s">
        <v>50</v>
      </c>
      <c r="C16" s="37" t="s">
        <v>50</v>
      </c>
      <c r="D16" s="62">
        <v>5057</v>
      </c>
      <c r="E16" s="25">
        <v>0</v>
      </c>
      <c r="F16" s="16">
        <v>0</v>
      </c>
      <c r="G16" s="26">
        <v>0</v>
      </c>
      <c r="H16" s="27">
        <v>0</v>
      </c>
      <c r="I16" s="17">
        <v>0</v>
      </c>
      <c r="J16" s="28">
        <v>0</v>
      </c>
      <c r="K16" s="55">
        <f>+G16*100/E12</f>
        <v>0</v>
      </c>
      <c r="L16" s="60">
        <v>0</v>
      </c>
      <c r="M16" s="35">
        <f>+I16*100/G12</f>
        <v>0</v>
      </c>
      <c r="N16" s="60">
        <v>0</v>
      </c>
    </row>
    <row r="17" spans="1:17" ht="30" customHeight="1" x14ac:dyDescent="0.2">
      <c r="A17" s="39">
        <v>2417</v>
      </c>
      <c r="B17" s="38" t="s">
        <v>51</v>
      </c>
      <c r="C17" s="38" t="s">
        <v>51</v>
      </c>
      <c r="D17" s="62">
        <v>5057</v>
      </c>
      <c r="E17" s="25">
        <v>0</v>
      </c>
      <c r="F17" s="16">
        <v>0</v>
      </c>
      <c r="G17" s="26">
        <v>0</v>
      </c>
      <c r="H17" s="27">
        <v>0</v>
      </c>
      <c r="I17" s="17">
        <v>0</v>
      </c>
      <c r="J17" s="28">
        <v>0</v>
      </c>
      <c r="K17" s="55">
        <v>0</v>
      </c>
      <c r="L17" s="60">
        <v>0</v>
      </c>
      <c r="M17" s="35">
        <v>0</v>
      </c>
      <c r="N17" s="60">
        <v>0</v>
      </c>
    </row>
    <row r="18" spans="1:17" ht="22.5" x14ac:dyDescent="0.2">
      <c r="A18" s="40">
        <v>10413</v>
      </c>
      <c r="B18" s="64" t="s">
        <v>57</v>
      </c>
      <c r="C18" s="64" t="s">
        <v>57</v>
      </c>
      <c r="D18" s="65">
        <v>5057</v>
      </c>
      <c r="E18" s="66">
        <f>+SUM(E19)</f>
        <v>1000000</v>
      </c>
      <c r="F18" s="75">
        <v>0</v>
      </c>
      <c r="G18" s="67">
        <v>940441.58</v>
      </c>
      <c r="H18" s="117">
        <f>+SUM(H19)</f>
        <v>300</v>
      </c>
      <c r="I18" s="96">
        <v>0</v>
      </c>
      <c r="J18" s="118">
        <v>327</v>
      </c>
      <c r="K18" s="110">
        <f>+SUM(K19)</f>
        <v>94.044157999999996</v>
      </c>
      <c r="L18" s="97">
        <v>0</v>
      </c>
      <c r="M18" s="98">
        <v>18.350000000000001</v>
      </c>
      <c r="N18" s="99">
        <v>0</v>
      </c>
    </row>
    <row r="19" spans="1:17" ht="12" x14ac:dyDescent="0.2">
      <c r="A19" s="40">
        <v>2418</v>
      </c>
      <c r="B19" s="37" t="s">
        <v>53</v>
      </c>
      <c r="C19" s="37" t="s">
        <v>53</v>
      </c>
      <c r="D19" s="62">
        <v>5057</v>
      </c>
      <c r="E19" s="25">
        <v>1000000</v>
      </c>
      <c r="F19" s="16">
        <v>0</v>
      </c>
      <c r="G19" s="26">
        <v>940441.58</v>
      </c>
      <c r="H19" s="27">
        <v>300</v>
      </c>
      <c r="I19" s="17">
        <v>0</v>
      </c>
      <c r="J19" s="28">
        <v>327</v>
      </c>
      <c r="K19" s="111">
        <f>+G19*100/E18</f>
        <v>94.044157999999996</v>
      </c>
      <c r="L19" s="106">
        <v>0</v>
      </c>
      <c r="M19" s="93">
        <v>18.350000000000001</v>
      </c>
      <c r="N19" s="48">
        <v>0</v>
      </c>
    </row>
    <row r="20" spans="1:17" ht="33.75" x14ac:dyDescent="0.2">
      <c r="A20" s="40">
        <v>10414</v>
      </c>
      <c r="B20" s="64" t="s">
        <v>60</v>
      </c>
      <c r="C20" s="64" t="s">
        <v>60</v>
      </c>
      <c r="D20" s="65">
        <v>5057</v>
      </c>
      <c r="E20" s="66">
        <f>+SUM(E21)</f>
        <v>0</v>
      </c>
      <c r="F20" s="75">
        <f>+SUM(F21:F22)</f>
        <v>2609869.5</v>
      </c>
      <c r="G20" s="67">
        <v>0</v>
      </c>
      <c r="H20" s="132">
        <v>100</v>
      </c>
      <c r="I20" s="69">
        <v>0</v>
      </c>
      <c r="J20" s="70">
        <v>0</v>
      </c>
      <c r="K20" s="112">
        <f>+SUM(K22)</f>
        <v>88.154629953719891</v>
      </c>
      <c r="L20" s="72">
        <v>0</v>
      </c>
      <c r="M20" s="71">
        <v>0</v>
      </c>
      <c r="N20" s="72">
        <v>0</v>
      </c>
    </row>
    <row r="21" spans="1:17" ht="18.75" thickBot="1" x14ac:dyDescent="0.25">
      <c r="A21" s="40">
        <v>2419</v>
      </c>
      <c r="B21" s="51" t="s">
        <v>54</v>
      </c>
      <c r="C21" s="51" t="s">
        <v>54</v>
      </c>
      <c r="D21" s="62">
        <v>5057</v>
      </c>
      <c r="E21" s="25">
        <v>0</v>
      </c>
      <c r="F21" s="16">
        <v>0</v>
      </c>
      <c r="G21" s="26">
        <v>0</v>
      </c>
      <c r="H21" s="133">
        <v>0</v>
      </c>
      <c r="I21" s="17">
        <v>0</v>
      </c>
      <c r="J21" s="28">
        <v>0</v>
      </c>
      <c r="K21" s="55">
        <v>0</v>
      </c>
      <c r="L21" s="60">
        <v>0</v>
      </c>
      <c r="M21" s="35">
        <v>0</v>
      </c>
      <c r="N21" s="60">
        <v>0</v>
      </c>
    </row>
    <row r="22" spans="1:17" x14ac:dyDescent="0.2">
      <c r="A22" s="40"/>
      <c r="B22" s="127" t="s">
        <v>66</v>
      </c>
      <c r="C22" s="127" t="s">
        <v>66</v>
      </c>
      <c r="D22" s="62">
        <v>5057</v>
      </c>
      <c r="E22" s="25">
        <v>0</v>
      </c>
      <c r="F22" s="16">
        <v>2609869.5</v>
      </c>
      <c r="G22" s="135">
        <v>2300720.7999999998</v>
      </c>
      <c r="H22" s="133">
        <v>100</v>
      </c>
      <c r="I22" s="17">
        <v>0</v>
      </c>
      <c r="J22" s="28">
        <v>0</v>
      </c>
      <c r="K22" s="136">
        <f>+G22*100/F20</f>
        <v>88.154629953719891</v>
      </c>
      <c r="L22" s="60">
        <v>0</v>
      </c>
      <c r="M22" s="35">
        <v>0</v>
      </c>
      <c r="N22" s="60">
        <v>0</v>
      </c>
    </row>
    <row r="23" spans="1:17" ht="30" customHeight="1" x14ac:dyDescent="0.2">
      <c r="A23" s="39">
        <v>10415</v>
      </c>
      <c r="B23" s="64" t="s">
        <v>58</v>
      </c>
      <c r="C23" s="64" t="s">
        <v>58</v>
      </c>
      <c r="D23" s="65">
        <v>5057</v>
      </c>
      <c r="E23" s="66">
        <f>+SUM(E24)</f>
        <v>1000000</v>
      </c>
      <c r="F23" s="75">
        <v>0</v>
      </c>
      <c r="G23" s="67">
        <v>949794.08</v>
      </c>
      <c r="H23" s="117">
        <f>+SUM(H24)</f>
        <v>130</v>
      </c>
      <c r="I23" s="96">
        <v>0</v>
      </c>
      <c r="J23" s="118">
        <f>+SUM(J24)</f>
        <v>129</v>
      </c>
      <c r="K23" s="110">
        <f>+SUM(K24)</f>
        <v>94.979408000000006</v>
      </c>
      <c r="L23" s="97">
        <v>0</v>
      </c>
      <c r="M23" s="98">
        <v>100</v>
      </c>
      <c r="N23" s="99">
        <v>0</v>
      </c>
      <c r="P23" s="45"/>
      <c r="Q23" s="46"/>
    </row>
    <row r="24" spans="1:17" ht="41.25" customHeight="1" thickBot="1" x14ac:dyDescent="0.25">
      <c r="A24" s="39">
        <v>2420</v>
      </c>
      <c r="B24" s="51" t="s">
        <v>52</v>
      </c>
      <c r="C24" s="51" t="s">
        <v>52</v>
      </c>
      <c r="D24" s="62">
        <v>5057</v>
      </c>
      <c r="E24" s="25">
        <v>1000000</v>
      </c>
      <c r="F24" s="16">
        <v>0</v>
      </c>
      <c r="G24" s="26">
        <v>949794.08</v>
      </c>
      <c r="H24" s="27">
        <v>130</v>
      </c>
      <c r="I24" s="17">
        <v>0</v>
      </c>
      <c r="J24" s="28">
        <v>129</v>
      </c>
      <c r="K24" s="111">
        <f>+G24*100/E23</f>
        <v>94.979408000000006</v>
      </c>
      <c r="L24" s="106">
        <v>0</v>
      </c>
      <c r="M24" s="93">
        <v>100</v>
      </c>
      <c r="N24" s="91">
        <v>0</v>
      </c>
      <c r="P24" s="46"/>
      <c r="Q24" s="46"/>
    </row>
    <row r="25" spans="1:17" ht="30" customHeight="1" x14ac:dyDescent="0.2">
      <c r="A25" s="39">
        <v>10416</v>
      </c>
      <c r="B25" s="64" t="s">
        <v>59</v>
      </c>
      <c r="C25" s="64" t="s">
        <v>59</v>
      </c>
      <c r="D25" s="65">
        <v>5057</v>
      </c>
      <c r="E25" s="66">
        <f>+SUM(E26)</f>
        <v>0</v>
      </c>
      <c r="F25" s="75">
        <v>0</v>
      </c>
      <c r="G25" s="74">
        <v>0</v>
      </c>
      <c r="H25" s="131">
        <v>128400</v>
      </c>
      <c r="I25" s="96">
        <v>0</v>
      </c>
      <c r="J25" s="118">
        <v>92934</v>
      </c>
      <c r="K25" s="110">
        <f>+SUM(K26)</f>
        <v>0</v>
      </c>
      <c r="L25" s="97">
        <v>0</v>
      </c>
      <c r="M25" s="98">
        <f>+J25*100/H25</f>
        <v>72.378504672897193</v>
      </c>
      <c r="N25" s="99">
        <v>0</v>
      </c>
      <c r="P25" s="45"/>
      <c r="Q25" s="46"/>
    </row>
    <row r="26" spans="1:17" ht="41.25" customHeight="1" thickBot="1" x14ac:dyDescent="0.25">
      <c r="A26" s="125">
        <v>2421</v>
      </c>
      <c r="B26" s="51" t="s">
        <v>61</v>
      </c>
      <c r="C26" s="51" t="s">
        <v>61</v>
      </c>
      <c r="D26" s="63">
        <v>5057</v>
      </c>
      <c r="E26" s="57">
        <f>+SUM(E27)</f>
        <v>0</v>
      </c>
      <c r="F26" s="58">
        <v>0</v>
      </c>
      <c r="G26" s="59">
        <v>0</v>
      </c>
      <c r="H26" s="129">
        <v>0</v>
      </c>
      <c r="I26" s="119">
        <v>0</v>
      </c>
      <c r="J26" s="120">
        <v>0</v>
      </c>
      <c r="K26" s="113">
        <v>0</v>
      </c>
      <c r="L26" s="61">
        <v>0</v>
      </c>
      <c r="M26" s="121">
        <v>0</v>
      </c>
      <c r="N26" s="122">
        <v>0</v>
      </c>
      <c r="P26" s="46"/>
      <c r="Q26" s="46"/>
    </row>
    <row r="27" spans="1:17" ht="12" x14ac:dyDescent="0.2">
      <c r="A27" s="52"/>
      <c r="B27" s="53"/>
      <c r="C27" s="53"/>
      <c r="D27" s="15"/>
      <c r="E27" s="16"/>
      <c r="F27" s="16"/>
      <c r="G27" s="54"/>
      <c r="H27" s="17"/>
      <c r="I27" s="17"/>
      <c r="J27" s="17"/>
      <c r="K27" s="55"/>
      <c r="L27" s="47"/>
      <c r="M27" s="56"/>
      <c r="N27" s="56"/>
    </row>
    <row r="28" spans="1:17" x14ac:dyDescent="0.2">
      <c r="E28" s="41">
        <f>+E25+E23+E20+E18+E15+E13+E7+E4</f>
        <v>343835562.42000002</v>
      </c>
      <c r="F28" s="41">
        <f>+F5+F11+F22</f>
        <v>1925422.0300000019</v>
      </c>
      <c r="G28" s="50">
        <f>+SUM(G4:G26)</f>
        <v>686170502.66000021</v>
      </c>
      <c r="H28" s="13"/>
      <c r="I28" s="13"/>
      <c r="J28" s="13"/>
      <c r="M28" s="49"/>
      <c r="N28" s="49"/>
    </row>
    <row r="29" spans="1:17" x14ac:dyDescent="0.2">
      <c r="F29" s="41">
        <f>+E28+F28</f>
        <v>345760984.45000005</v>
      </c>
      <c r="M29" s="49"/>
      <c r="N29" s="49"/>
    </row>
    <row r="30" spans="1:17" x14ac:dyDescent="0.2">
      <c r="E30" s="42"/>
      <c r="M30" s="49"/>
      <c r="N30" s="49"/>
    </row>
    <row r="31" spans="1:17" x14ac:dyDescent="0.2">
      <c r="E31" s="4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18" xr:uid="{00000000-0009-0000-0000-000000000000}"/>
  <mergeCells count="1">
    <mergeCell ref="A1:N1"/>
  </mergeCells>
  <dataValidations disablePrompts="1"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F7086-1C27-4EA3-8B63-0AA364AA184A}">
  <dimension ref="A1:A3"/>
  <sheetViews>
    <sheetView workbookViewId="0">
      <selection activeCell="D40" sqref="D40"/>
    </sheetView>
  </sheetViews>
  <sheetFormatPr baseColWidth="10" defaultRowHeight="11.25" x14ac:dyDescent="0.2"/>
  <sheetData>
    <row r="1" spans="1:1" x14ac:dyDescent="0.2">
      <c r="A1" t="s">
        <v>64</v>
      </c>
    </row>
    <row r="3" spans="1:1" x14ac:dyDescent="0.2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PPI</vt:lpstr>
      <vt:lpstr>DESCRIPCION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2020-10-06T18:55:36Z</cp:lastPrinted>
  <dcterms:created xsi:type="dcterms:W3CDTF">2014-10-22T05:35:08Z</dcterms:created>
  <dcterms:modified xsi:type="dcterms:W3CDTF">2021-01-21T17:38:14Z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